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<sst xmlns="http://schemas.openxmlformats.org/spreadsheetml/2006/main" count="439" uniqueCount="235">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</sst>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5" sqref="B25"/>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21" activePane="bottomLeft" state="frozen"/>
      <selection pane="bottomLeft" activeCell="B35" sqref="B35:C35"/>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10" t="s">
        <v>12</v>
      </c>
      <c r="C17" s="311"/>
      <c r="D17" s="320" t="s">
        <v>11</v>
      </c>
      <c r="E17" s="321"/>
      <c r="F17" s="320" t="s">
        <v>10</v>
      </c>
      <c r="G17" s="321"/>
      <c r="H17" s="320" t="s">
        <v>9</v>
      </c>
      <c r="I17" s="321"/>
      <c r="J17" s="320" t="s">
        <v>232</v>
      </c>
      <c r="K17" s="321"/>
      <c r="M17" s="2"/>
      <c r="P17" s="19"/>
      <c r="Q17" s="19"/>
    </row>
    <row r="18" spans="2:18" ht="19.5" customHeight="1">
      <c r="B18" s="300">
        <f>'1'!C23</f>
        <v>9510000</v>
      </c>
      <c r="C18" s="301"/>
      <c r="D18" s="300">
        <f>'1'!C22</f>
        <v>11230000</v>
      </c>
      <c r="E18" s="301"/>
      <c r="F18" s="300">
        <f>'1'!C21</f>
        <v>9930000</v>
      </c>
      <c r="G18" s="301"/>
      <c r="H18" s="300">
        <f>'1'!C20</f>
        <v>10120000</v>
      </c>
      <c r="I18" s="301"/>
      <c r="J18" s="300">
        <f>'1'!C19</f>
        <v>10580000</v>
      </c>
      <c r="K18" s="301"/>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0">
        <f>'2'!J20</f>
        <v>11937012</v>
      </c>
      <c r="C21" s="301"/>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6" t="str">
        <f>IF('1'!J24=5,IF(C28&gt;H28,"保険期間の収入見込の方が小さい",IF(C28&lt;H28,"保険期間の収入見込の方が大きい","保険期間の収入見込が過去の平均収入と等しい")),"")</f>
        <v>保険期間の収入見込の方が大きい</v>
      </c>
      <c r="L27" s="326"/>
      <c r="M27" s="326"/>
      <c r="N27" s="326"/>
      <c r="O27" s="325" t="s">
        <v>213</v>
      </c>
      <c r="P27" s="322"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6"/>
      <c r="L28" s="326"/>
      <c r="M28" s="326"/>
      <c r="N28" s="326"/>
      <c r="O28" s="325"/>
      <c r="P28" s="322"/>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0" t="s">
        <v>12</v>
      </c>
      <c r="C34" s="311"/>
      <c r="D34" s="320" t="s">
        <v>11</v>
      </c>
      <c r="E34" s="321"/>
      <c r="F34" s="320" t="s">
        <v>10</v>
      </c>
      <c r="G34" s="321"/>
      <c r="H34" s="320" t="s">
        <v>9</v>
      </c>
      <c r="I34" s="321"/>
      <c r="J34" s="320" t="s">
        <v>232</v>
      </c>
      <c r="K34" s="321"/>
      <c r="O34" s="158"/>
      <c r="P34" s="19"/>
      <c r="Q34" s="19"/>
    </row>
    <row r="35" spans="2:17" ht="19.5" customHeight="1">
      <c r="B35" s="312">
        <f>IF(COUNTIF(B18:K18,"&gt;=0")=5,B18,"")</f>
        <v>9510000</v>
      </c>
      <c r="C35" s="313"/>
      <c r="D35" s="300">
        <f>IF(COUNTIF(B18:K18,"&gt;=0")=5,D18,"")</f>
        <v>11230000</v>
      </c>
      <c r="E35" s="301"/>
      <c r="F35" s="300">
        <f>IF(COUNTIF(B18:K18,"&gt;=0")=5,F18,"")</f>
        <v>9930000</v>
      </c>
      <c r="G35" s="301"/>
      <c r="H35" s="300">
        <f>IF(COUNTIF(B18:K18,"&gt;=0")=5,H18,"")</f>
        <v>10120000</v>
      </c>
      <c r="I35" s="301"/>
      <c r="J35" s="300">
        <f>IF(COUNTIF(B18:K18,"&gt;=0")=5,J18,"")</f>
        <v>10580000</v>
      </c>
      <c r="K35" s="301"/>
      <c r="L35" s="124" t="s">
        <v>2</v>
      </c>
      <c r="O35" s="158"/>
      <c r="Q35" s="19"/>
    </row>
    <row r="36" spans="2:17" ht="24.75" customHeight="1">
      <c r="C36" s="189" t="s">
        <v>148</v>
      </c>
    </row>
    <row r="37" spans="2:17" ht="19.5" customHeight="1">
      <c r="C37" s="319">
        <f>IFERROR(IF(B35&lt;10000,D35/10000,D35/B35),"")</f>
        <v>1.1808622502628812</v>
      </c>
      <c r="D37" s="319"/>
      <c r="E37" s="319">
        <f>IFERROR(IF(D35&lt;10000,F35/10000,F35/D35),"")</f>
        <v>0.88423864648263584</v>
      </c>
      <c r="F37" s="319"/>
      <c r="G37" s="319">
        <f>IFERROR(IF(F35&lt;10000,H35/10000,H35/F35),"")</f>
        <v>1.0191339375629407</v>
      </c>
      <c r="H37" s="319"/>
      <c r="I37" s="319">
        <f>IFERROR(IF(H35&lt;10000,J35/10000,J35/H35),"")</f>
        <v>1.0454545454545454</v>
      </c>
      <c r="J37" s="319"/>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18">
        <f>IF(B40="","",1)</f>
        <v>1</v>
      </c>
      <c r="F39" s="329" t="str">
        <f>IF(B40="","",IF(B40&gt;1,"増減率の平均が1よりも大きい","増減率の平均が1よりも小さい"))</f>
        <v>増減率の平均が1よりも大きい</v>
      </c>
      <c r="G39" s="329"/>
      <c r="H39" s="329"/>
      <c r="I39" s="329"/>
      <c r="J39" s="328" t="s">
        <v>215</v>
      </c>
      <c r="K39" s="327"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18"/>
      <c r="F40" s="329"/>
      <c r="G40" s="329"/>
      <c r="H40" s="329"/>
      <c r="I40" s="329"/>
      <c r="J40" s="328"/>
      <c r="K40" s="327"/>
      <c r="L40" s="158"/>
      <c r="M40" s="158"/>
      <c r="N40" s="1"/>
      <c r="Q40" s="20"/>
    </row>
    <row r="41" spans="2:17" s="108" customFormat="1" ht="15.75" customHeight="1">
      <c r="B41" s="155"/>
      <c r="E41" s="157"/>
      <c r="F41" s="329"/>
      <c r="G41" s="329"/>
      <c r="H41" s="329"/>
      <c r="I41" s="329"/>
      <c r="J41" s="328"/>
      <c r="K41" s="327"/>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6">
        <f>IF(S2="◎",B40,"")</f>
        <v>1.0324223449407508</v>
      </c>
      <c r="E51" s="317"/>
      <c r="F51" s="330" t="s">
        <v>100</v>
      </c>
      <c r="G51" s="331"/>
      <c r="H51" s="332"/>
      <c r="I51" s="316">
        <f>IF(S2="◎",D51*D51*D51,"")</f>
        <v>1.1004547428196414</v>
      </c>
      <c r="J51" s="317"/>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3">
        <f>IF(S2="◎",C28,"")</f>
        <v>10274000</v>
      </c>
      <c r="E56" s="324"/>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3">
        <f>IF(S2="◎",MIN(I64,D64),"")</f>
        <v>11306072.027728995</v>
      </c>
      <c r="N64" s="324"/>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B26" sqref="B26"/>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10" t="s">
        <v>10</v>
      </c>
      <c r="E17" s="311"/>
      <c r="F17" s="122" t="s">
        <v>9</v>
      </c>
      <c r="G17" s="310" t="s">
        <v>232</v>
      </c>
      <c r="H17" s="311"/>
      <c r="I17" s="2"/>
      <c r="J17" s="2"/>
      <c r="K17" s="2"/>
      <c r="M17" s="19"/>
    </row>
    <row r="18" spans="2:13" ht="21" customHeight="1">
      <c r="B18" s="194">
        <f>'1'!C23</f>
        <v>9510000</v>
      </c>
      <c r="C18" s="141">
        <f>'1'!C22</f>
        <v>11230000</v>
      </c>
      <c r="D18" s="312">
        <f>'1'!C21</f>
        <v>9930000</v>
      </c>
      <c r="E18" s="313"/>
      <c r="F18" s="141">
        <f>'1'!C20</f>
        <v>10120000</v>
      </c>
      <c r="G18" s="312">
        <f>'1'!C19</f>
        <v>10580000</v>
      </c>
      <c r="H18" s="313"/>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10" t="s">
        <v>10</v>
      </c>
      <c r="E20" s="311"/>
      <c r="F20" s="139" t="s">
        <v>9</v>
      </c>
      <c r="G20" s="310" t="s">
        <v>232</v>
      </c>
      <c r="H20" s="311"/>
      <c r="I20" s="2"/>
      <c r="J20" s="2"/>
      <c r="K20" s="2"/>
      <c r="M20" s="19"/>
    </row>
    <row r="21" spans="2:13" ht="21" customHeight="1">
      <c r="B21" s="197">
        <f>'1'!G23</f>
        <v>400</v>
      </c>
      <c r="C21" s="143">
        <f>'1'!G22</f>
        <v>550</v>
      </c>
      <c r="D21" s="314">
        <f>'1'!G21</f>
        <v>560</v>
      </c>
      <c r="E21" s="315"/>
      <c r="F21" s="143">
        <f>'1'!G20</f>
        <v>570</v>
      </c>
      <c r="G21" s="314">
        <f>'1'!G19</f>
        <v>540</v>
      </c>
      <c r="H21" s="315"/>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10" t="s">
        <v>10</v>
      </c>
      <c r="E25" s="311"/>
      <c r="F25" s="139" t="s">
        <v>9</v>
      </c>
      <c r="G25" s="310" t="s">
        <v>232</v>
      </c>
      <c r="H25" s="311"/>
      <c r="I25" s="2"/>
      <c r="J25" s="2"/>
      <c r="K25" s="2"/>
      <c r="M25" s="19"/>
    </row>
    <row r="26" spans="2:13" ht="21" customHeight="1">
      <c r="B26" s="149">
        <f>IFERROR(B18/B21,"")</f>
        <v>23775</v>
      </c>
      <c r="C26" s="149">
        <f>IFERROR(C18/C21,"")</f>
        <v>20418.18181818182</v>
      </c>
      <c r="D26" s="308">
        <f>IFERROR(D18/D21,"")</f>
        <v>17732.142857142859</v>
      </c>
      <c r="E26" s="309"/>
      <c r="F26" s="149">
        <f>IFERROR(F18/F21,"")</f>
        <v>17754.385964912282</v>
      </c>
      <c r="G26" s="308">
        <f>IFERROR(G18/G21,"")</f>
        <v>19592.592592592591</v>
      </c>
      <c r="H26" s="309"/>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0">
        <f>'2'!J20</f>
        <v>11937012</v>
      </c>
      <c r="C29" s="301"/>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02">
        <f>'2'!I5</f>
        <v>700</v>
      </c>
      <c r="C32" s="303"/>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04" t="str">
        <f>IF(C38&gt;F38,"保険期間の収入見込の方が小さい",IF(C38&lt;F38,"保険期間の収入見込の方が大きい","保険期間の収入見込が過去の平均収入と等しい"))</f>
        <v>保険期間の収入見込の方が大きい</v>
      </c>
      <c r="J37" s="304"/>
      <c r="K37" s="307" t="s">
        <v>213</v>
      </c>
      <c r="L37" s="305" t="str">
        <f>IF(F38&gt;C38,"○","×")</f>
        <v>○</v>
      </c>
    </row>
    <row r="38" spans="2:14" ht="30" customHeight="1" thickBot="1">
      <c r="C38" s="142">
        <f>IFERROR(SUM('1'!N19:N23)/'1'!M24,0)</f>
        <v>10274000</v>
      </c>
      <c r="D38" s="188" t="s">
        <v>202</v>
      </c>
      <c r="E38" s="221" t="str">
        <f>IF(C38&gt;F38,"&gt;",IF(C38&lt;F38,"&lt;","="))</f>
        <v>&lt;</v>
      </c>
      <c r="F38" s="142">
        <f>B29</f>
        <v>11937012</v>
      </c>
      <c r="G38" s="188" t="s">
        <v>202</v>
      </c>
      <c r="H38" s="188"/>
      <c r="I38" s="304"/>
      <c r="J38" s="304"/>
      <c r="K38" s="307"/>
      <c r="L38" s="305"/>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04" t="str">
        <f>IF(ISNUMBER(F43),IF(C43&gt;F43,"保険期間の経営面積の方が小さい",IF(C43&lt;F43,"保険期間の経営面積の方が大きい","保険期間の経営面積が過去の平均経営面積と等しい")),"")</f>
        <v>保険期間の経営面積の方が大きい</v>
      </c>
      <c r="J42" s="304"/>
      <c r="K42" s="307" t="s">
        <v>213</v>
      </c>
      <c r="L42" s="306"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04"/>
      <c r="J43" s="304"/>
      <c r="K43" s="307"/>
      <c r="L43" s="306"/>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2018-06-06T07:06:32Z</dcterms:modified>
</cp:coreProperties>
</file>